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сводная'!$A$1:$O$42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 s="1"/>
  <c r="J35" s="1"/>
  <c r="H8"/>
  <c r="I8"/>
  <c r="J8" s="1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4"/>
  <c r="I24"/>
  <c r="J24" s="1"/>
  <c r="H25"/>
  <c r="I25" s="1"/>
  <c r="J25" s="1"/>
  <c r="H30"/>
  <c r="I30" s="1"/>
  <c r="J30" s="1"/>
  <c r="I29"/>
  <c r="J29"/>
  <c r="A31"/>
  <c r="K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J32" s="1"/>
  <c r="N32"/>
  <c r="J26"/>
  <c r="I26"/>
  <c r="I32"/>
  <c r="J33" l="1"/>
  <c r="J36" s="1"/>
  <c r="N33"/>
  <c r="N36" s="1"/>
  <c r="I33"/>
  <c r="G33" s="1"/>
  <c r="G36" s="1"/>
</calcChain>
</file>

<file path=xl/sharedStrings.xml><?xml version="1.0" encoding="utf-8"?>
<sst xmlns="http://schemas.openxmlformats.org/spreadsheetml/2006/main" count="106" uniqueCount="70">
  <si>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</si>
  <si>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</si>
  <si>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</si>
  <si>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</si>
  <si>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</si>
  <si>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</si>
  <si>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</si>
  <si>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</si>
  <si>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</si>
  <si>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</si>
  <si>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</si>
  <si>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</si>
  <si>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</si>
  <si>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</si>
  <si>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</si>
  <si>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</si>
  <si>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</si>
  <si>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</si>
  <si>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</si>
  <si>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</si>
  <si>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</si>
  <si>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</si>
  <si>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</si>
  <si>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</si>
  <si>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</si>
  <si>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</si>
  <si>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</si>
  <si>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</si>
  <si>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</si>
  <si>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</si>
  <si>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</si>
  <si>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</si>
  <si>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</si>
  <si>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</si>
  <si>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</si>
  <si>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</si>
  <si>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</si>
  <si>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</si>
  <si>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</si>
  <si>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</si>
  <si>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</si>
  <si>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</si>
  <si>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</si>
  <si>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</si>
  <si>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</si>
  <si>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</si>
  <si>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</si>
  <si>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</si>
  <si>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</si>
  <si>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</si>
  <si>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</si>
  <si>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</si>
  <si>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</si>
  <si>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</si>
  <si>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</si>
  <si>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</si>
  <si>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</si>
  <si>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</si>
  <si>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</si>
  <si>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</si>
  <si>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</si>
  <si>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</si>
  <si>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</si>
  <si>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территории,  содержание и уборка контейнерных площадок</t>
  </si>
  <si>
    <t>Тариф с КРСОИ на 1м2/мес. в руб.</t>
  </si>
  <si>
    <t>Стоимость на 1 кв м общ пл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</si>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</sst>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0" xfId="0" applyNumberFormat="1" applyFont="1"/>
    <xf numFmtId="4" fontId="2" fillId="3" borderId="0" xfId="0" applyNumberFormat="1" applyFont="1" applyFill="1"/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topLeftCell="A16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5" hidden="1" customWidth="1"/>
    <col min="10" max="10" width="13.28515625" style="25" hidden="1" customWidth="1"/>
    <col min="11" max="11" width="12.85546875" style="25" hidden="1" customWidth="1"/>
    <col min="12" max="12" width="14" style="25" hidden="1" customWidth="1"/>
    <col min="13" max="13" width="16.7109375" style="25" hidden="1" customWidth="1"/>
    <col min="14" max="14" width="22" style="77" customWidth="1"/>
    <col min="15" max="15" width="8.85546875" style="2" customWidth="1"/>
    <col min="16" max="16384" width="8.85546875" style="2"/>
  </cols>
  <sheetData>
    <row r="1" spans="1:15">
      <c r="B1" s="2" t="s">
        <v>45</v>
      </c>
      <c r="F1" s="84" t="s">
        <v>68</v>
      </c>
      <c r="G1" s="6"/>
      <c r="H1" s="34" t="s">
        <v>35</v>
      </c>
    </row>
    <row r="2" spans="1:15">
      <c r="E2" s="86" t="s">
        <v>36</v>
      </c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5" customHeight="1">
      <c r="A3" s="88" t="s">
        <v>69</v>
      </c>
      <c r="B3" s="88"/>
      <c r="C3" s="88"/>
      <c r="D3" s="88"/>
      <c r="E3" s="88"/>
      <c r="F3" s="88"/>
      <c r="G3" s="88"/>
      <c r="H3" s="88"/>
      <c r="I3" s="88"/>
      <c r="J3" s="87"/>
      <c r="K3" s="87"/>
      <c r="L3" s="87"/>
      <c r="M3" s="87"/>
      <c r="N3" s="87"/>
    </row>
    <row r="4" spans="1:15" s="24" customFormat="1" ht="21" customHeight="1">
      <c r="A4" s="88"/>
      <c r="B4" s="88"/>
      <c r="C4" s="88"/>
      <c r="D4" s="88"/>
      <c r="E4" s="88"/>
      <c r="F4" s="88"/>
      <c r="G4" s="88"/>
      <c r="H4" s="88"/>
      <c r="I4" s="88"/>
      <c r="J4" s="87"/>
      <c r="K4" s="87"/>
      <c r="L4" s="87"/>
      <c r="M4" s="87"/>
      <c r="N4" s="87"/>
    </row>
    <row r="5" spans="1:15" ht="20.25" customHeight="1">
      <c r="A5" s="7"/>
      <c r="B5" s="7" t="s">
        <v>48</v>
      </c>
      <c r="C5" s="7" t="s">
        <v>29</v>
      </c>
      <c r="D5" s="8">
        <v>2710.5</v>
      </c>
      <c r="E5" s="8">
        <v>2710.5</v>
      </c>
      <c r="F5" s="9"/>
      <c r="G5" s="9"/>
      <c r="H5" s="35"/>
      <c r="I5" s="27"/>
      <c r="K5" s="27"/>
      <c r="L5" s="27"/>
    </row>
    <row r="6" spans="1:15" ht="20.25" customHeight="1">
      <c r="A6" s="92" t="s">
        <v>34</v>
      </c>
      <c r="B6" s="92"/>
      <c r="C6" s="92"/>
      <c r="D6" s="92"/>
      <c r="E6" s="92"/>
      <c r="F6" s="92"/>
      <c r="G6" s="92"/>
      <c r="H6" s="92"/>
      <c r="I6" s="92"/>
      <c r="K6" s="89" t="s">
        <v>46</v>
      </c>
      <c r="L6" s="89"/>
      <c r="M6" s="89"/>
    </row>
    <row r="7" spans="1:15" ht="53.45" customHeight="1">
      <c r="A7" s="10" t="s">
        <v>23</v>
      </c>
      <c r="B7" s="10" t="s">
        <v>24</v>
      </c>
      <c r="C7" s="10" t="s">
        <v>56</v>
      </c>
      <c r="D7" s="10" t="s">
        <v>57</v>
      </c>
      <c r="E7" s="10" t="s">
        <v>58</v>
      </c>
      <c r="F7" s="11" t="s">
        <v>54</v>
      </c>
      <c r="G7" s="11" t="s">
        <v>59</v>
      </c>
      <c r="H7" s="36" t="s">
        <v>33</v>
      </c>
      <c r="I7" s="23" t="s">
        <v>25</v>
      </c>
      <c r="J7" s="36" t="s">
        <v>42</v>
      </c>
      <c r="K7" s="28" t="s">
        <v>47</v>
      </c>
      <c r="L7" s="28"/>
      <c r="M7" s="73"/>
      <c r="N7" s="36" t="s">
        <v>42</v>
      </c>
    </row>
    <row r="8" spans="1:15" ht="63">
      <c r="A8" s="10">
        <v>1</v>
      </c>
      <c r="B8" s="12" t="s">
        <v>12</v>
      </c>
      <c r="C8" s="10" t="s">
        <v>27</v>
      </c>
      <c r="D8" s="5">
        <v>0.33</v>
      </c>
      <c r="E8" s="5">
        <v>2710.5</v>
      </c>
      <c r="F8" s="11" t="s">
        <v>28</v>
      </c>
      <c r="G8" s="11">
        <v>12</v>
      </c>
      <c r="H8" s="37">
        <f t="shared" ref="H8:H25" si="0">D8*E8</f>
        <v>894.46500000000003</v>
      </c>
      <c r="I8" s="23">
        <f t="shared" ref="I8:I22" si="1">H8*G8</f>
        <v>10733.58</v>
      </c>
      <c r="J8" s="29">
        <f t="shared" ref="J8:J20" si="2">I8/G8/E8</f>
        <v>0.33</v>
      </c>
      <c r="K8" s="28"/>
      <c r="L8" s="28"/>
      <c r="M8" s="73"/>
      <c r="N8" s="78">
        <f>J8*1.04*1.092*1.1213</f>
        <v>0.42023453472</v>
      </c>
    </row>
    <row r="9" spans="1:15" ht="63">
      <c r="A9" s="10">
        <f t="shared" ref="A9:A25" si="3">A8+1</f>
        <v>2</v>
      </c>
      <c r="B9" s="46" t="s">
        <v>50</v>
      </c>
      <c r="C9" s="10" t="s">
        <v>27</v>
      </c>
      <c r="D9" s="5">
        <v>0.08</v>
      </c>
      <c r="E9" s="5">
        <v>2710.5</v>
      </c>
      <c r="F9" s="11" t="s">
        <v>28</v>
      </c>
      <c r="G9" s="11">
        <v>12</v>
      </c>
      <c r="H9" s="37">
        <f t="shared" si="0"/>
        <v>216.84</v>
      </c>
      <c r="I9" s="23">
        <f t="shared" si="1"/>
        <v>2602.08</v>
      </c>
      <c r="J9" s="29">
        <f t="shared" si="2"/>
        <v>0.08</v>
      </c>
      <c r="K9" s="28"/>
      <c r="L9" s="28"/>
      <c r="M9" s="73"/>
      <c r="N9" s="78">
        <f t="shared" ref="N9:N25" si="4">J9*1.04*1.092*1.1213</f>
        <v>0.10187503872000002</v>
      </c>
    </row>
    <row r="10" spans="1:15" ht="63">
      <c r="A10" s="10">
        <f t="shared" si="3"/>
        <v>3</v>
      </c>
      <c r="B10" s="12" t="s">
        <v>13</v>
      </c>
      <c r="C10" s="10" t="s">
        <v>37</v>
      </c>
      <c r="D10" s="5">
        <v>0.16</v>
      </c>
      <c r="E10" s="5">
        <v>2710.5</v>
      </c>
      <c r="F10" s="11" t="s">
        <v>28</v>
      </c>
      <c r="G10" s="11">
        <v>12</v>
      </c>
      <c r="H10" s="37">
        <f t="shared" si="0"/>
        <v>433.68</v>
      </c>
      <c r="I10" s="23">
        <f t="shared" si="1"/>
        <v>5204.16</v>
      </c>
      <c r="J10" s="29">
        <f t="shared" si="2"/>
        <v>0.16</v>
      </c>
      <c r="K10" s="28"/>
      <c r="L10" s="28"/>
      <c r="M10" s="73"/>
      <c r="N10" s="78">
        <f t="shared" si="4"/>
        <v>0.20375007744000004</v>
      </c>
    </row>
    <row r="11" spans="1:15" ht="30" customHeight="1">
      <c r="A11" s="10">
        <f t="shared" si="3"/>
        <v>4</v>
      </c>
      <c r="B11" s="12" t="s">
        <v>14</v>
      </c>
      <c r="C11" s="10" t="s">
        <v>38</v>
      </c>
      <c r="D11" s="5">
        <v>7.0000000000000007E-2</v>
      </c>
      <c r="E11" s="5">
        <v>2710.5</v>
      </c>
      <c r="F11" s="11" t="s">
        <v>28</v>
      </c>
      <c r="G11" s="11">
        <v>12</v>
      </c>
      <c r="H11" s="37">
        <f t="shared" si="0"/>
        <v>189.73500000000001</v>
      </c>
      <c r="I11" s="23">
        <f t="shared" si="1"/>
        <v>2276.8200000000002</v>
      </c>
      <c r="J11" s="29">
        <f t="shared" si="2"/>
        <v>7.0000000000000007E-2</v>
      </c>
      <c r="K11" s="28"/>
      <c r="L11" s="28"/>
      <c r="M11" s="73"/>
      <c r="N11" s="78">
        <f t="shared" si="4"/>
        <v>8.9140658880000015E-2</v>
      </c>
    </row>
    <row r="12" spans="1:15" ht="78.75">
      <c r="A12" s="10">
        <f t="shared" si="3"/>
        <v>5</v>
      </c>
      <c r="B12" s="12" t="s">
        <v>15</v>
      </c>
      <c r="C12" s="10" t="s">
        <v>39</v>
      </c>
      <c r="D12" s="5">
        <v>0.04</v>
      </c>
      <c r="E12" s="5">
        <v>2710.5</v>
      </c>
      <c r="F12" s="11" t="s">
        <v>28</v>
      </c>
      <c r="G12" s="11">
        <v>12</v>
      </c>
      <c r="H12" s="37">
        <f t="shared" si="0"/>
        <v>108.42</v>
      </c>
      <c r="I12" s="23">
        <f t="shared" si="1"/>
        <v>1301.04</v>
      </c>
      <c r="J12" s="29">
        <f t="shared" si="2"/>
        <v>0.04</v>
      </c>
      <c r="K12" s="28"/>
      <c r="L12" s="28"/>
      <c r="M12" s="73"/>
      <c r="N12" s="78">
        <f t="shared" si="4"/>
        <v>5.093751936000001E-2</v>
      </c>
    </row>
    <row r="13" spans="1:15" ht="63">
      <c r="A13" s="10">
        <f t="shared" si="3"/>
        <v>6</v>
      </c>
      <c r="B13" s="12" t="s">
        <v>16</v>
      </c>
      <c r="C13" s="10" t="s">
        <v>40</v>
      </c>
      <c r="D13" s="5">
        <v>0.2</v>
      </c>
      <c r="E13" s="5">
        <v>2710.5</v>
      </c>
      <c r="F13" s="11" t="s">
        <v>28</v>
      </c>
      <c r="G13" s="11">
        <v>12</v>
      </c>
      <c r="H13" s="37">
        <f t="shared" si="0"/>
        <v>542.1</v>
      </c>
      <c r="I13" s="23">
        <f t="shared" si="1"/>
        <v>6505.2000000000007</v>
      </c>
      <c r="J13" s="29">
        <f t="shared" si="2"/>
        <v>0.2</v>
      </c>
      <c r="K13" s="28"/>
      <c r="L13" s="28"/>
      <c r="M13" s="73"/>
      <c r="N13" s="78">
        <f t="shared" si="4"/>
        <v>0.25468759680000003</v>
      </c>
    </row>
    <row r="14" spans="1:15" ht="63">
      <c r="A14" s="10">
        <f t="shared" si="3"/>
        <v>7</v>
      </c>
      <c r="B14" s="12" t="s">
        <v>51</v>
      </c>
      <c r="C14" s="10" t="s">
        <v>5</v>
      </c>
      <c r="D14" s="5">
        <v>0.18000000000000002</v>
      </c>
      <c r="E14" s="5">
        <v>2710.5</v>
      </c>
      <c r="F14" s="11" t="s">
        <v>28</v>
      </c>
      <c r="G14" s="11">
        <v>12</v>
      </c>
      <c r="H14" s="37">
        <f t="shared" si="0"/>
        <v>487.89000000000004</v>
      </c>
      <c r="I14" s="23">
        <f t="shared" si="1"/>
        <v>5854.68</v>
      </c>
      <c r="J14" s="29">
        <f t="shared" si="2"/>
        <v>0.18000000000000002</v>
      </c>
      <c r="K14" s="28"/>
      <c r="L14" s="28"/>
      <c r="M14" s="73"/>
      <c r="N14" s="78">
        <f t="shared" si="4"/>
        <v>0.22921883712000005</v>
      </c>
    </row>
    <row r="15" spans="1:15" ht="63">
      <c r="A15" s="10">
        <f t="shared" si="3"/>
        <v>8</v>
      </c>
      <c r="B15" s="12" t="s">
        <v>17</v>
      </c>
      <c r="C15" s="10" t="s">
        <v>5</v>
      </c>
      <c r="D15" s="5">
        <v>0.19</v>
      </c>
      <c r="E15" s="5">
        <v>2710.5</v>
      </c>
      <c r="F15" s="11" t="s">
        <v>28</v>
      </c>
      <c r="G15" s="11">
        <v>12</v>
      </c>
      <c r="H15" s="37">
        <f t="shared" si="0"/>
        <v>514.995</v>
      </c>
      <c r="I15" s="23">
        <f t="shared" si="1"/>
        <v>6179.9400000000005</v>
      </c>
      <c r="J15" s="29">
        <f t="shared" si="2"/>
        <v>0.19</v>
      </c>
      <c r="K15" s="28"/>
      <c r="L15" s="28"/>
      <c r="M15" s="73"/>
      <c r="N15" s="78">
        <f t="shared" si="4"/>
        <v>0.24195321695999999</v>
      </c>
    </row>
    <row r="16" spans="1:15" ht="33" customHeight="1">
      <c r="A16" s="10">
        <f t="shared" si="3"/>
        <v>9</v>
      </c>
      <c r="B16" s="12" t="s">
        <v>52</v>
      </c>
      <c r="C16" s="10" t="s">
        <v>27</v>
      </c>
      <c r="D16" s="5">
        <v>0.52</v>
      </c>
      <c r="E16" s="5">
        <v>2710.5</v>
      </c>
      <c r="F16" s="11" t="s">
        <v>53</v>
      </c>
      <c r="G16" s="11">
        <v>12</v>
      </c>
      <c r="H16" s="37">
        <f t="shared" si="0"/>
        <v>1409.46</v>
      </c>
      <c r="I16" s="23">
        <f t="shared" si="1"/>
        <v>16913.52</v>
      </c>
      <c r="J16" s="29">
        <f t="shared" si="2"/>
        <v>0.52</v>
      </c>
      <c r="K16" s="28"/>
      <c r="L16" s="28"/>
      <c r="M16" s="73"/>
      <c r="N16" s="78">
        <f t="shared" si="4"/>
        <v>0.6621877516800001</v>
      </c>
    </row>
    <row r="17" spans="1:14" ht="33" customHeight="1">
      <c r="A17" s="10">
        <f t="shared" si="3"/>
        <v>10</v>
      </c>
      <c r="B17" s="12" t="s">
        <v>43</v>
      </c>
      <c r="C17" s="10" t="s">
        <v>44</v>
      </c>
      <c r="D17" s="5">
        <v>0.44</v>
      </c>
      <c r="E17" s="5">
        <v>2710.5</v>
      </c>
      <c r="F17" s="11" t="s">
        <v>53</v>
      </c>
      <c r="G17" s="11">
        <v>12</v>
      </c>
      <c r="H17" s="37">
        <f t="shared" si="0"/>
        <v>1192.6200000000001</v>
      </c>
      <c r="I17" s="23">
        <f t="shared" si="1"/>
        <v>14311.440000000002</v>
      </c>
      <c r="J17" s="29">
        <f t="shared" si="2"/>
        <v>0.44000000000000006</v>
      </c>
      <c r="K17" s="28"/>
      <c r="L17" s="28"/>
      <c r="M17" s="73"/>
      <c r="N17" s="78">
        <f t="shared" si="4"/>
        <v>0.56031271296000007</v>
      </c>
    </row>
    <row r="18" spans="1:14" ht="41.25" customHeight="1">
      <c r="A18" s="10">
        <f t="shared" si="3"/>
        <v>11</v>
      </c>
      <c r="B18" s="12" t="s">
        <v>18</v>
      </c>
      <c r="C18" s="10" t="s">
        <v>5</v>
      </c>
      <c r="D18" s="5">
        <v>0.05</v>
      </c>
      <c r="E18" s="5">
        <v>2710.5</v>
      </c>
      <c r="F18" s="11" t="s">
        <v>1</v>
      </c>
      <c r="G18" s="11">
        <v>12</v>
      </c>
      <c r="H18" s="37">
        <f t="shared" si="0"/>
        <v>135.52500000000001</v>
      </c>
      <c r="I18" s="23">
        <f t="shared" si="1"/>
        <v>1626.3000000000002</v>
      </c>
      <c r="J18" s="29">
        <f t="shared" si="2"/>
        <v>0.05</v>
      </c>
      <c r="K18" s="28"/>
      <c r="L18" s="28"/>
      <c r="M18" s="73"/>
      <c r="N18" s="78">
        <f t="shared" si="4"/>
        <v>6.3671899200000007E-2</v>
      </c>
    </row>
    <row r="19" spans="1:14" ht="93" customHeight="1">
      <c r="A19" s="10">
        <f t="shared" si="3"/>
        <v>12</v>
      </c>
      <c r="B19" s="12" t="s">
        <v>19</v>
      </c>
      <c r="C19" s="10" t="s">
        <v>5</v>
      </c>
      <c r="D19" s="5">
        <v>0.08</v>
      </c>
      <c r="E19" s="5">
        <v>2710.5</v>
      </c>
      <c r="F19" s="11" t="s">
        <v>62</v>
      </c>
      <c r="G19" s="11">
        <v>12</v>
      </c>
      <c r="H19" s="37">
        <f t="shared" si="0"/>
        <v>216.84</v>
      </c>
      <c r="I19" s="23">
        <f t="shared" si="1"/>
        <v>2602.08</v>
      </c>
      <c r="J19" s="29">
        <f t="shared" si="2"/>
        <v>0.08</v>
      </c>
      <c r="K19" s="28"/>
      <c r="L19" s="28"/>
      <c r="M19" s="73"/>
      <c r="N19" s="78">
        <f t="shared" si="4"/>
        <v>0.10187503872000002</v>
      </c>
    </row>
    <row r="20" spans="1:14" ht="31.5">
      <c r="A20" s="10">
        <f t="shared" si="3"/>
        <v>13</v>
      </c>
      <c r="B20" s="12" t="s">
        <v>2</v>
      </c>
      <c r="C20" s="10" t="s">
        <v>41</v>
      </c>
      <c r="D20" s="5">
        <v>0.63</v>
      </c>
      <c r="E20" s="5">
        <v>2710.5</v>
      </c>
      <c r="F20" s="11" t="s">
        <v>0</v>
      </c>
      <c r="G20" s="11">
        <v>12</v>
      </c>
      <c r="H20" s="37">
        <f t="shared" si="0"/>
        <v>1707.615</v>
      </c>
      <c r="I20" s="23">
        <f t="shared" si="1"/>
        <v>20491.38</v>
      </c>
      <c r="J20" s="29">
        <f t="shared" si="2"/>
        <v>0.63</v>
      </c>
      <c r="K20" s="28">
        <v>19800</v>
      </c>
      <c r="L20" s="28">
        <f>K20/12/E20</f>
        <v>0.60874377421140013</v>
      </c>
      <c r="M20" s="73"/>
      <c r="N20" s="78">
        <f t="shared" si="4"/>
        <v>0.80226592992000001</v>
      </c>
    </row>
    <row r="21" spans="1:14" ht="31.5">
      <c r="A21" s="10">
        <f t="shared" si="3"/>
        <v>14</v>
      </c>
      <c r="B21" s="12" t="s">
        <v>49</v>
      </c>
      <c r="C21" s="10" t="s">
        <v>4</v>
      </c>
      <c r="D21" s="5">
        <v>1.32</v>
      </c>
      <c r="E21" s="5">
        <v>2710.5</v>
      </c>
      <c r="F21" s="11" t="s">
        <v>53</v>
      </c>
      <c r="G21" s="11">
        <v>12</v>
      </c>
      <c r="H21" s="37">
        <f t="shared" si="0"/>
        <v>3577.86</v>
      </c>
      <c r="I21" s="23">
        <f t="shared" si="1"/>
        <v>42934.32</v>
      </c>
      <c r="J21" s="29">
        <f>I21/G21/E21</f>
        <v>1.32</v>
      </c>
      <c r="K21" s="28">
        <f>144+96</f>
        <v>240</v>
      </c>
      <c r="L21" s="28">
        <f>(2675.61+303+42.41)*12</f>
        <v>36252.239999999998</v>
      </c>
      <c r="M21" s="73">
        <f>L21*0.06+L21</f>
        <v>38427.374400000001</v>
      </c>
      <c r="N21" s="78">
        <f t="shared" si="4"/>
        <v>1.68093813888</v>
      </c>
    </row>
    <row r="22" spans="1:14" ht="47.25">
      <c r="A22" s="10">
        <f t="shared" si="3"/>
        <v>15</v>
      </c>
      <c r="B22" s="12" t="s">
        <v>63</v>
      </c>
      <c r="C22" s="10" t="s">
        <v>3</v>
      </c>
      <c r="D22" s="5">
        <v>4.32</v>
      </c>
      <c r="E22" s="5">
        <v>2710.5</v>
      </c>
      <c r="F22" s="11" t="s">
        <v>6</v>
      </c>
      <c r="G22" s="11">
        <v>12</v>
      </c>
      <c r="H22" s="37">
        <f t="shared" si="0"/>
        <v>11709.36</v>
      </c>
      <c r="I22" s="23">
        <f t="shared" si="1"/>
        <v>140512.32000000001</v>
      </c>
      <c r="J22" s="29">
        <f>I22/G22/E22</f>
        <v>4.32</v>
      </c>
      <c r="K22" s="28">
        <v>960</v>
      </c>
      <c r="L22" s="28">
        <f>(7374.53+230+488.82)*12</f>
        <v>97120.2</v>
      </c>
      <c r="M22" s="73">
        <f>L22*0.06+L22</f>
        <v>102947.412</v>
      </c>
      <c r="N22" s="78">
        <f t="shared" si="4"/>
        <v>5.5012520908800013</v>
      </c>
    </row>
    <row r="23" spans="1:14">
      <c r="A23" s="10">
        <f t="shared" si="3"/>
        <v>16</v>
      </c>
      <c r="B23" s="13" t="s">
        <v>20</v>
      </c>
      <c r="C23" s="4" t="s">
        <v>27</v>
      </c>
      <c r="D23" s="5">
        <v>1.25</v>
      </c>
      <c r="E23" s="5">
        <v>2710.5</v>
      </c>
      <c r="F23" s="11" t="s">
        <v>53</v>
      </c>
      <c r="G23" s="11">
        <v>12</v>
      </c>
      <c r="H23" s="37">
        <f t="shared" si="0"/>
        <v>3388.125</v>
      </c>
      <c r="I23" s="23">
        <f>H23*G23</f>
        <v>40657.5</v>
      </c>
      <c r="J23" s="29">
        <f>I23/G23/E23</f>
        <v>1.25</v>
      </c>
      <c r="K23" s="28"/>
      <c r="L23" s="28"/>
      <c r="M23" s="73"/>
      <c r="N23" s="78">
        <f t="shared" si="4"/>
        <v>1.5917974800000001</v>
      </c>
    </row>
    <row r="24" spans="1:14">
      <c r="A24" s="10">
        <f t="shared" si="3"/>
        <v>17</v>
      </c>
      <c r="B24" s="13" t="s">
        <v>21</v>
      </c>
      <c r="C24" s="4" t="s">
        <v>30</v>
      </c>
      <c r="D24" s="5">
        <v>0.13</v>
      </c>
      <c r="E24" s="5">
        <v>2710.5</v>
      </c>
      <c r="F24" s="11" t="s">
        <v>53</v>
      </c>
      <c r="G24" s="11">
        <v>12</v>
      </c>
      <c r="H24" s="37">
        <f t="shared" si="0"/>
        <v>352.36500000000001</v>
      </c>
      <c r="I24" s="23">
        <f>H24*G24</f>
        <v>4228.38</v>
      </c>
      <c r="J24" s="29">
        <f>I24/G24/E24</f>
        <v>0.13</v>
      </c>
      <c r="K24" s="28"/>
      <c r="L24" s="28"/>
      <c r="M24" s="73"/>
      <c r="N24" s="78">
        <f t="shared" si="4"/>
        <v>0.16554693792000003</v>
      </c>
    </row>
    <row r="25" spans="1:14" ht="48.75" customHeight="1">
      <c r="A25" s="10">
        <f t="shared" si="3"/>
        <v>18</v>
      </c>
      <c r="B25" s="44" t="s">
        <v>22</v>
      </c>
      <c r="C25" s="64" t="s">
        <v>27</v>
      </c>
      <c r="D25" s="65">
        <v>1.27</v>
      </c>
      <c r="E25" s="65">
        <v>2710.5</v>
      </c>
      <c r="F25" s="66" t="s">
        <v>53</v>
      </c>
      <c r="G25" s="11">
        <v>12</v>
      </c>
      <c r="H25" s="37">
        <f t="shared" si="0"/>
        <v>3442.335</v>
      </c>
      <c r="I25" s="23">
        <f>H25*G25</f>
        <v>41308.020000000004</v>
      </c>
      <c r="J25" s="29">
        <f>I25/G25/E25</f>
        <v>1.2700000000000002</v>
      </c>
      <c r="K25" s="28"/>
      <c r="L25" s="28"/>
      <c r="M25" s="73"/>
      <c r="N25" s="78">
        <f t="shared" si="4"/>
        <v>1.6172662396800004</v>
      </c>
    </row>
    <row r="26" spans="1:14" s="41" customFormat="1">
      <c r="A26" s="91" t="s">
        <v>60</v>
      </c>
      <c r="B26" s="91"/>
      <c r="C26" s="91"/>
      <c r="D26" s="91"/>
      <c r="E26" s="91"/>
      <c r="F26" s="91"/>
      <c r="G26" s="57"/>
      <c r="H26" s="58">
        <f t="shared" ref="H26:M26" si="5">SUM(H8:H25)</f>
        <v>30520.23</v>
      </c>
      <c r="I26" s="58">
        <f t="shared" si="5"/>
        <v>366242.76</v>
      </c>
      <c r="J26" s="58">
        <f t="shared" si="5"/>
        <v>11.26</v>
      </c>
      <c r="K26" s="58">
        <f t="shared" si="5"/>
        <v>21000</v>
      </c>
      <c r="L26" s="58">
        <f t="shared" si="5"/>
        <v>133373.04874377421</v>
      </c>
      <c r="M26" s="58">
        <f t="shared" si="5"/>
        <v>141374.78639999998</v>
      </c>
      <c r="N26" s="79">
        <f>SUM(N8:N25)-0.01</f>
        <v>14.328911699840004</v>
      </c>
    </row>
    <row r="27" spans="1:14" s="24" customFormat="1">
      <c r="A27" s="93" t="s">
        <v>7</v>
      </c>
      <c r="B27" s="93"/>
      <c r="C27" s="93"/>
      <c r="D27" s="93"/>
      <c r="E27" s="93"/>
      <c r="F27" s="93"/>
      <c r="G27" s="93"/>
      <c r="H27" s="93"/>
      <c r="I27" s="93"/>
      <c r="J27" s="26"/>
      <c r="K27" s="26"/>
      <c r="L27" s="26"/>
      <c r="M27" s="26"/>
      <c r="N27" s="80"/>
    </row>
    <row r="28" spans="1:14" s="24" customFormat="1" ht="56.25" customHeight="1">
      <c r="A28" s="47" t="s">
        <v>23</v>
      </c>
      <c r="B28" s="47" t="s">
        <v>24</v>
      </c>
      <c r="C28" s="47" t="s">
        <v>56</v>
      </c>
      <c r="D28" s="47" t="s">
        <v>57</v>
      </c>
      <c r="E28" s="47" t="s">
        <v>58</v>
      </c>
      <c r="F28" s="48" t="s">
        <v>54</v>
      </c>
      <c r="G28" s="48" t="s">
        <v>59</v>
      </c>
      <c r="H28" s="49" t="s">
        <v>33</v>
      </c>
      <c r="I28" s="50" t="s">
        <v>25</v>
      </c>
      <c r="J28" s="49" t="s">
        <v>42</v>
      </c>
      <c r="K28" s="49"/>
      <c r="L28" s="49"/>
      <c r="M28" s="74"/>
      <c r="N28" s="36" t="s">
        <v>65</v>
      </c>
    </row>
    <row r="29" spans="1:14" s="24" customFormat="1" ht="28.15" customHeight="1">
      <c r="A29" s="47">
        <v>1</v>
      </c>
      <c r="B29" s="52" t="s">
        <v>7</v>
      </c>
      <c r="C29" s="53" t="s">
        <v>67</v>
      </c>
      <c r="D29" s="54">
        <v>1.44</v>
      </c>
      <c r="E29" s="47">
        <v>2710.5</v>
      </c>
      <c r="F29" s="48" t="s">
        <v>32</v>
      </c>
      <c r="G29" s="48">
        <v>12</v>
      </c>
      <c r="H29" s="55"/>
      <c r="I29" s="50">
        <f>D29*E29*G29</f>
        <v>46837.440000000002</v>
      </c>
      <c r="J29" s="51">
        <f>I29/G29/E29</f>
        <v>1.4400000000000002</v>
      </c>
      <c r="K29" s="49"/>
      <c r="L29" s="49"/>
      <c r="M29" s="74"/>
      <c r="N29" s="80">
        <f>J29*1.04*1.092*1.1213</f>
        <v>1.8337506969600004</v>
      </c>
    </row>
    <row r="30" spans="1:14" s="24" customFormat="1" ht="36.6" customHeight="1">
      <c r="A30" s="47">
        <v>2</v>
      </c>
      <c r="B30" s="56" t="s">
        <v>10</v>
      </c>
      <c r="C30" s="47" t="s">
        <v>9</v>
      </c>
      <c r="D30" s="85">
        <f>15.97*1.1213</f>
        <v>17.907160999999999</v>
      </c>
      <c r="E30" s="54">
        <v>1400</v>
      </c>
      <c r="F30" s="48" t="s">
        <v>32</v>
      </c>
      <c r="G30" s="48">
        <v>1</v>
      </c>
      <c r="H30" s="55">
        <f>D30*E30</f>
        <v>25070.025399999999</v>
      </c>
      <c r="I30" s="50">
        <f>H30*G30</f>
        <v>25070.025399999999</v>
      </c>
      <c r="J30" s="51">
        <f>I30/12/E29</f>
        <v>0.77076878189755882</v>
      </c>
      <c r="K30" s="49"/>
      <c r="L30" s="49"/>
      <c r="M30" s="74"/>
      <c r="N30" s="80">
        <f>D30*E30/12/E29</f>
        <v>0.77076878189755882</v>
      </c>
    </row>
    <row r="31" spans="1:14" s="24" customFormat="1" ht="34.5" customHeight="1">
      <c r="A31" s="47">
        <f>A30+1</f>
        <v>3</v>
      </c>
      <c r="B31" s="56" t="s">
        <v>11</v>
      </c>
      <c r="C31" s="47" t="s">
        <v>9</v>
      </c>
      <c r="D31" s="85">
        <f>11.52*1.1213</f>
        <v>12.917375999999999</v>
      </c>
      <c r="E31" s="54">
        <v>1400</v>
      </c>
      <c r="F31" s="48" t="s">
        <v>32</v>
      </c>
      <c r="G31" s="48">
        <v>1</v>
      </c>
      <c r="H31" s="55">
        <f>D31*E31</f>
        <v>18084.326399999998</v>
      </c>
      <c r="I31" s="50">
        <f>H31*G31</f>
        <v>18084.326399999998</v>
      </c>
      <c r="J31" s="51">
        <f>I31/12/E29</f>
        <v>0.55599601549529598</v>
      </c>
      <c r="K31" s="49"/>
      <c r="L31" s="49"/>
      <c r="M31" s="74"/>
      <c r="N31" s="80">
        <f>D31*E31/12/E29</f>
        <v>0.55599601549529598</v>
      </c>
    </row>
    <row r="32" spans="1:14" s="42" customFormat="1">
      <c r="A32" s="90" t="s">
        <v>60</v>
      </c>
      <c r="B32" s="90"/>
      <c r="C32" s="90"/>
      <c r="D32" s="90"/>
      <c r="E32" s="90"/>
      <c r="F32" s="90"/>
      <c r="G32" s="60"/>
      <c r="H32" s="67"/>
      <c r="I32" s="61">
        <f>SUM(I29:I31)</f>
        <v>89991.791800000006</v>
      </c>
      <c r="J32" s="62">
        <f>SUM(J29:J31)</f>
        <v>2.7667647973928551</v>
      </c>
      <c r="K32" s="62">
        <f t="shared" ref="K32:N32" si="6">SUM(K29:K31)</f>
        <v>0</v>
      </c>
      <c r="L32" s="62">
        <f t="shared" si="6"/>
        <v>0</v>
      </c>
      <c r="M32" s="62">
        <f t="shared" si="6"/>
        <v>0</v>
      </c>
      <c r="N32" s="81">
        <f t="shared" si="6"/>
        <v>3.1605154943528553</v>
      </c>
    </row>
    <row r="33" spans="1:14" s="41" customFormat="1">
      <c r="A33" s="91" t="s">
        <v>26</v>
      </c>
      <c r="B33" s="91"/>
      <c r="C33" s="91"/>
      <c r="D33" s="91"/>
      <c r="E33" s="91"/>
      <c r="F33" s="91"/>
      <c r="G33" s="57">
        <f>I33/12/E29</f>
        <v>14.026764797392856</v>
      </c>
      <c r="H33" s="58"/>
      <c r="I33" s="63">
        <f>I26+I32</f>
        <v>456234.55180000002</v>
      </c>
      <c r="J33" s="59">
        <f>J26+J32</f>
        <v>14.026764797392854</v>
      </c>
      <c r="K33" s="59">
        <f t="shared" ref="K33:N33" si="7">K26+K32</f>
        <v>21000</v>
      </c>
      <c r="L33" s="59">
        <f t="shared" si="7"/>
        <v>133373.04874377421</v>
      </c>
      <c r="M33" s="59">
        <f t="shared" si="7"/>
        <v>141374.78639999998</v>
      </c>
      <c r="N33" s="82">
        <f t="shared" si="7"/>
        <v>17.48942719419286</v>
      </c>
    </row>
    <row r="34" spans="1:14">
      <c r="A34" s="94" t="s">
        <v>61</v>
      </c>
      <c r="B34" s="94"/>
      <c r="C34" s="94"/>
      <c r="D34" s="94"/>
      <c r="E34" s="94"/>
      <c r="F34" s="94"/>
      <c r="G34" s="94"/>
      <c r="H34" s="94"/>
      <c r="I34" s="94"/>
      <c r="J34" s="95"/>
      <c r="N34" s="78"/>
    </row>
    <row r="35" spans="1:14" s="22" customFormat="1" ht="63">
      <c r="A35" s="43">
        <v>1</v>
      </c>
      <c r="B35" s="45" t="s">
        <v>66</v>
      </c>
      <c r="C35" s="20" t="s">
        <v>27</v>
      </c>
      <c r="D35" s="21">
        <v>1.1200000000000001</v>
      </c>
      <c r="E35" s="5">
        <v>2710.5</v>
      </c>
      <c r="F35" s="71" t="s">
        <v>8</v>
      </c>
      <c r="G35" s="11">
        <v>12</v>
      </c>
      <c r="H35" s="37">
        <f>D35*E35</f>
        <v>3035.76</v>
      </c>
      <c r="I35" s="23">
        <f>H35*G35</f>
        <v>36429.120000000003</v>
      </c>
      <c r="J35" s="72">
        <f>I35/G35/E35</f>
        <v>1.1200000000000001</v>
      </c>
      <c r="K35" s="30"/>
      <c r="L35" s="30"/>
      <c r="M35" s="75"/>
      <c r="N35" s="76">
        <v>1.27</v>
      </c>
    </row>
    <row r="36" spans="1:14" s="22" customFormat="1">
      <c r="A36" s="91" t="s">
        <v>64</v>
      </c>
      <c r="B36" s="91"/>
      <c r="C36" s="91"/>
      <c r="D36" s="91"/>
      <c r="E36" s="91"/>
      <c r="F36" s="91"/>
      <c r="G36" s="68">
        <f>G33+D35</f>
        <v>15.146764797392855</v>
      </c>
      <c r="H36" s="69"/>
      <c r="I36" s="70"/>
      <c r="J36" s="62">
        <f>J35+J33</f>
        <v>15.146764797392855</v>
      </c>
      <c r="K36" s="62">
        <f t="shared" ref="K36:N36" si="8">K35+K33</f>
        <v>21000</v>
      </c>
      <c r="L36" s="62">
        <f t="shared" si="8"/>
        <v>133373.04874377421</v>
      </c>
      <c r="M36" s="62">
        <f t="shared" si="8"/>
        <v>141374.78639999998</v>
      </c>
      <c r="N36" s="81">
        <f t="shared" si="8"/>
        <v>18.75942719419286</v>
      </c>
    </row>
    <row r="37" spans="1:14" ht="12.75" customHeight="1">
      <c r="A37" s="14" t="s">
        <v>31</v>
      </c>
      <c r="B37" s="96" t="s">
        <v>55</v>
      </c>
      <c r="C37" s="96"/>
      <c r="D37" s="96"/>
      <c r="E37" s="96"/>
      <c r="F37" s="96"/>
      <c r="G37" s="96"/>
      <c r="H37" s="96"/>
      <c r="I37" s="96"/>
      <c r="J37" s="97"/>
      <c r="K37" s="97"/>
      <c r="L37" s="97"/>
      <c r="M37" s="97"/>
      <c r="N37" s="97"/>
    </row>
    <row r="38" spans="1:14">
      <c r="A38" s="15"/>
      <c r="B38" s="98"/>
      <c r="C38" s="98"/>
      <c r="D38" s="98"/>
      <c r="E38" s="98"/>
      <c r="F38" s="98"/>
      <c r="G38" s="98"/>
      <c r="H38" s="98"/>
      <c r="I38" s="98"/>
      <c r="J38" s="99"/>
      <c r="K38" s="99"/>
      <c r="L38" s="99"/>
      <c r="M38" s="99"/>
      <c r="N38" s="99"/>
    </row>
    <row r="39" spans="1:14" ht="53.25" customHeight="1">
      <c r="A39" s="15"/>
      <c r="B39" s="98"/>
      <c r="C39" s="98"/>
      <c r="D39" s="98"/>
      <c r="E39" s="98"/>
      <c r="F39" s="98"/>
      <c r="G39" s="98"/>
      <c r="H39" s="98"/>
      <c r="I39" s="98"/>
      <c r="J39" s="99"/>
      <c r="K39" s="99"/>
      <c r="L39" s="99"/>
      <c r="M39" s="99"/>
      <c r="N39" s="99"/>
    </row>
    <row r="40" spans="1:14" ht="2.25" customHeight="1">
      <c r="A40" s="15"/>
      <c r="B40" s="15"/>
      <c r="C40" s="15"/>
      <c r="D40" s="15"/>
      <c r="E40" s="15"/>
      <c r="F40" s="16"/>
      <c r="G40" s="16"/>
      <c r="H40" s="38"/>
      <c r="I40" s="31"/>
      <c r="K40" s="31"/>
      <c r="L40" s="31"/>
    </row>
    <row r="41" spans="1:14" s="3" customFormat="1" hidden="1">
      <c r="A41" s="17"/>
      <c r="B41" s="18"/>
      <c r="C41" s="17"/>
      <c r="D41" s="18"/>
      <c r="F41" s="19"/>
      <c r="G41" s="19"/>
      <c r="H41" s="39"/>
      <c r="I41" s="33"/>
      <c r="J41" s="32"/>
      <c r="K41" s="33"/>
      <c r="L41" s="33"/>
      <c r="M41" s="32"/>
      <c r="N41" s="83"/>
    </row>
    <row r="42" spans="1:14" s="3" customFormat="1" ht="37.5" hidden="1" customHeight="1">
      <c r="A42" s="17"/>
      <c r="B42" s="17"/>
      <c r="C42" s="17"/>
      <c r="D42" s="18"/>
      <c r="E42" s="17"/>
      <c r="F42" s="19"/>
      <c r="G42" s="19"/>
      <c r="H42" s="39"/>
      <c r="I42" s="33"/>
      <c r="J42" s="32"/>
      <c r="K42" s="33"/>
      <c r="L42" s="33"/>
      <c r="M42" s="32"/>
      <c r="N42" s="83"/>
    </row>
  </sheetData>
  <mergeCells count="11">
    <mergeCell ref="A34:J34"/>
    <mergeCell ref="A36:F36"/>
    <mergeCell ref="B37:N39"/>
    <mergeCell ref="E2:O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1.1811023622047245" right="0" top="0.35433070866141736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2023-10-23T10:41:53Z</cp:lastPrinted>
  <dcterms:created xsi:type="dcterms:W3CDTF">1996-10-08T23:32:33Z</dcterms:created>
  <dcterms:modified xsi:type="dcterms:W3CDTF">2023-10-23T10:42:01Z</dcterms:modified>
</cp:coreProperties>
</file>